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05" activeTab="0"/>
  </bookViews>
  <sheets>
    <sheet name=" 見本" sheetId="1" r:id="rId1"/>
  </sheets>
  <definedNames>
    <definedName name="_xlnm.Print_Area" localSheetId="0">' 見本'!$B$2:$R$138</definedName>
  </definedNames>
  <calcPr fullCalcOnLoad="1"/>
</workbook>
</file>

<file path=xl/sharedStrings.xml><?xml version="1.0" encoding="utf-8"?>
<sst xmlns="http://schemas.openxmlformats.org/spreadsheetml/2006/main" count="184" uniqueCount="140">
  <si>
    <t>K1：目詰りによるもの</t>
  </si>
  <si>
    <t>K2：地下水位によるもの</t>
  </si>
  <si>
    <t>K3：降雨によるもの</t>
  </si>
  <si>
    <t>α：安全率</t>
  </si>
  <si>
    <t>地下浸透量の算定</t>
  </si>
  <si>
    <t>降雨時間30分（開発行為基準）を想定した場合において</t>
  </si>
  <si>
    <t>時間</t>
  </si>
  <si>
    <t>m3/基</t>
  </si>
  <si>
    <t>Kf：浸透施設の比浸透量は別紙算定式による</t>
  </si>
  <si>
    <t>単位設計浸透量の算定</t>
  </si>
  <si>
    <t>計画において、浸透桝を</t>
  </si>
  <si>
    <t>基設置するため、処理能力は</t>
  </si>
  <si>
    <t>条件</t>
  </si>
  <si>
    <t>地下水位</t>
  </si>
  <si>
    <t>地盤の飽和透水係数</t>
  </si>
  <si>
    <t>影響係数の算定</t>
  </si>
  <si>
    <t>ボーリングデータより平均的な水位としてGL-2.45mとする</t>
  </si>
  <si>
    <t>Ko</t>
  </si>
  <si>
    <t>=</t>
  </si>
  <si>
    <t>×</t>
  </si>
  <si>
    <t>cm/sec</t>
  </si>
  <si>
    <t>C=K1×K2×K3×α</t>
  </si>
  <si>
    <t>X≧1.0m</t>
  </si>
  <si>
    <t>C</t>
  </si>
  <si>
    <t>=</t>
  </si>
  <si>
    <t>Qf＝ko×Kf</t>
  </si>
  <si>
    <t>Q＝C×Qf</t>
  </si>
  <si>
    <t>Q</t>
  </si>
  <si>
    <t>×</t>
  </si>
  <si>
    <t>V1</t>
  </si>
  <si>
    <t>×</t>
  </si>
  <si>
    <t>V</t>
  </si>
  <si>
    <t>V1</t>
  </si>
  <si>
    <t>V2</t>
  </si>
  <si>
    <t>×</t>
  </si>
  <si>
    <t>浸透桝（正方形桝）の比浸透量（Kf）</t>
  </si>
  <si>
    <t>呼び名</t>
  </si>
  <si>
    <t>単位浸透量の算出</t>
  </si>
  <si>
    <t>基準浸透量の算定</t>
  </si>
  <si>
    <t>単位貯留量の算出</t>
  </si>
  <si>
    <t>D ： ますの内径</t>
  </si>
  <si>
    <t>h1 ： ますの高さ</t>
  </si>
  <si>
    <t>W ： 置換材の幅</t>
  </si>
  <si>
    <t>H ： 置換材の高さ</t>
  </si>
  <si>
    <t>浸透桝1基あたりの処理能力</t>
  </si>
  <si>
    <t>本計画における処理能力</t>
  </si>
  <si>
    <t>浸透桝の構造</t>
  </si>
  <si>
    <t>単位：mm</t>
  </si>
  <si>
    <t>●</t>
  </si>
  <si>
    <t>単位処理能力の算出</t>
  </si>
  <si>
    <t>●</t>
  </si>
  <si>
    <t>m/h</t>
  </si>
  <si>
    <t>○</t>
  </si>
  <si>
    <t>D</t>
  </si>
  <si>
    <t>W</t>
  </si>
  <si>
    <t>H</t>
  </si>
  <si>
    <t>h1</t>
  </si>
  <si>
    <t>●</t>
  </si>
  <si>
    <t>○</t>
  </si>
  <si>
    <t>a</t>
  </si>
  <si>
    <t>×</t>
  </si>
  <si>
    <t>＋</t>
  </si>
  <si>
    <t>b</t>
  </si>
  <si>
    <t>Kf</t>
  </si>
  <si>
    <r>
      <t>2</t>
    </r>
    <r>
      <rPr>
        <sz val="10"/>
        <rFont val="ＭＳ Ｐ明朝"/>
        <family val="1"/>
      </rPr>
      <t>　＋</t>
    </r>
  </si>
  <si>
    <t>Qf</t>
  </si>
  <si>
    <t>○</t>
  </si>
  <si>
    <t>○</t>
  </si>
  <si>
    <t>m</t>
  </si>
  <si>
    <t>m</t>
  </si>
  <si>
    <t>m</t>
  </si>
  <si>
    <t>％</t>
  </si>
  <si>
    <t>充填砕石内（空隙率を30％とする）</t>
  </si>
  <si>
    <t>V2</t>
  </si>
  <si>
    <r>
      <t>2</t>
    </r>
    <r>
      <rPr>
        <sz val="10"/>
        <rFont val="ＭＳ Ｐ明朝"/>
        <family val="1"/>
      </rPr>
      <t>　×</t>
    </r>
  </si>
  <si>
    <t>○</t>
  </si>
  <si>
    <t>V</t>
  </si>
  <si>
    <t>○</t>
  </si>
  <si>
    <t>EMBX-450</t>
  </si>
  <si>
    <t>EMBX-500</t>
  </si>
  <si>
    <t>EMBX-600</t>
  </si>
  <si>
    <t>EMBX-600</t>
  </si>
  <si>
    <t>m</t>
  </si>
  <si>
    <t>●</t>
  </si>
  <si>
    <r>
      <t>Kf ＝ aH</t>
    </r>
    <r>
      <rPr>
        <vertAlign val="superscript"/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+ b</t>
    </r>
  </si>
  <si>
    <t>1m＜ W ≦10m</t>
  </si>
  <si>
    <t>×</t>
  </si>
  <si>
    <t>＋</t>
  </si>
  <si>
    <r>
      <t>a =-0.453W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+8.289W+0.753</t>
    </r>
  </si>
  <si>
    <r>
      <t>b =1.458W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+1.27W+0.362</t>
    </r>
  </si>
  <si>
    <t>建物名称</t>
  </si>
  <si>
    <t>連絡担当者</t>
  </si>
  <si>
    <t>建物所在地</t>
  </si>
  <si>
    <t>計画対策量計算書</t>
  </si>
  <si>
    <r>
      <t>m</t>
    </r>
    <r>
      <rPr>
        <vertAlign val="superscript"/>
        <sz val="10"/>
        <rFont val="ＭＳ Ｐ明朝"/>
        <family val="1"/>
      </rPr>
      <t>2</t>
    </r>
  </si>
  <si>
    <r>
      <t>m</t>
    </r>
    <r>
      <rPr>
        <vertAlign val="superscript"/>
        <sz val="10"/>
        <rFont val="ＭＳ Ｐ明朝"/>
        <family val="1"/>
      </rPr>
      <t>3</t>
    </r>
  </si>
  <si>
    <r>
      <t>m</t>
    </r>
    <r>
      <rPr>
        <vertAlign val="superscript"/>
        <sz val="10"/>
        <rFont val="ＭＳ Ｐ明朝"/>
        <family val="1"/>
      </rPr>
      <t>3</t>
    </r>
  </si>
  <si>
    <t>（浸透桝</t>
  </si>
  <si>
    <t>基）</t>
  </si>
  <si>
    <t>V2 ： 単位貯留量</t>
  </si>
  <si>
    <t>×</t>
  </si>
  <si>
    <r>
      <t>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/基</t>
    </r>
  </si>
  <si>
    <r>
      <t>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/hr</t>
    </r>
  </si>
  <si>
    <t>＋ (</t>
  </si>
  <si>
    <t>＋</t>
  </si>
  <si>
    <t>＝</t>
  </si>
  <si>
    <t>－</t>
  </si>
  <si>
    <t>計画対策量</t>
  </si>
  <si>
    <t>静岡市○区○○○丁目○番○号</t>
  </si>
  <si>
    <t>○○○株式会社 ○○○○○</t>
  </si>
  <si>
    <t>申請者</t>
  </si>
  <si>
    <t>○○○○○○○</t>
  </si>
  <si>
    <t>雨水流出抑制施設計画書（記載参考例）</t>
  </si>
  <si>
    <t>ηG ： 置換材、砂、の平均空隙率</t>
  </si>
  <si>
    <t>開発面積or敷地面積</t>
  </si>
  <si>
    <t>開発の概要</t>
  </si>
  <si>
    <t>○○○○に伴い、現状○○○○を○○○○に建て替える</t>
  </si>
  <si>
    <t>○○○株式会社 ○○○○○　連絡先　ＴＥＬ○○○－○○○○</t>
  </si>
  <si>
    <t>計画書とともに、その他必要な書類</t>
  </si>
  <si>
    <t>○　位置図</t>
  </si>
  <si>
    <t>○　計画平面図（建築物等）</t>
  </si>
  <si>
    <t>○　ボーリングデータ（浸透施設の場合）</t>
  </si>
  <si>
    <t>○　現況の開発区域の写真（雨水浸透阻害行為の判断／巴川流域の場合）</t>
  </si>
  <si>
    <t>○　透水係数の根拠となる資料（浸透施設の場合）</t>
  </si>
  <si>
    <t>○　現況の開発区域の公図（雨水浸透阻害行為の判断／巴川流域の場合）</t>
  </si>
  <si>
    <t>○　現況平面図（建築物等）</t>
  </si>
  <si>
    <t>計画と現況の施設の比較（位置、大きさ等）ができるもの</t>
  </si>
  <si>
    <t>ボーリングデータより浸透土壌は中粒砂と想定し、開発許可の技術基準P81　表1より、</t>
  </si>
  <si>
    <t>令和○年○月○日</t>
  </si>
  <si>
    <t xml:space="preserve"> 　×</t>
  </si>
  <si>
    <t>÷</t>
  </si>
  <si>
    <t>）　×</t>
  </si>
  <si>
    <r>
      <t>V2＝D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×h1×π÷４ + (W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×H - D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×h1×π÷４）×ηG</t>
    </r>
  </si>
  <si>
    <t>1.0m&gt;X≧0.79m</t>
  </si>
  <si>
    <t>【参考】</t>
  </si>
  <si>
    <t>K2=0.9</t>
  </si>
  <si>
    <t>0.79m&gt;X≧0.5m</t>
  </si>
  <si>
    <t>0.5m&gt;X</t>
  </si>
  <si>
    <t>浸透不適地</t>
  </si>
  <si>
    <t>K2=0.53+0.47X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</si>
</sst>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00_ "/>
    <numFmt numFmtId="179" formatCode="0.0000_ "/>
    <numFmt numFmtId="180" formatCode="0.000_ "/>
    <numFmt numFmtId="181" formatCode="#,##0.000_ "/>
    <numFmt numFmtId="182" formatCode="#,##0.00_ "/>
    <numFmt numFmtId="183" formatCode="#,##0.0000_);[Red]\(#,##0.0000\)"/>
    <numFmt numFmtId="184" formatCode="#,##0.000_);[Red]\(#,##0.000\)"/>
    <numFmt numFmtId="185" formatCode="#,##0.00_);[Red]\(#,##0.00\)"/>
    <numFmt numFmtId="186" formatCode="#,##0.00000_);[Red]\(#,##0.00000\)"/>
    <numFmt numFmtId="187" formatCode="0_ 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vertAlign val="superscript"/>
      <sz val="10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trike/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8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3" fillId="0" borderId="0" xfId="0" applyFont="1" applyAlignment="1">
      <alignment horizontal="left" indent="2"/>
    </xf>
    <xf numFmtId="176" fontId="3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84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83" fontId="3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82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187" fontId="6" fillId="0" borderId="0" xfId="0" applyNumberFormat="1" applyFont="1" applyAlignment="1">
      <alignment horizontal="left"/>
    </xf>
    <xf numFmtId="9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0" xfId="0" applyFont="1" applyAlignment="1" quotePrefix="1">
      <alignment horizontal="center"/>
    </xf>
    <xf numFmtId="0" fontId="3" fillId="0" borderId="0" xfId="0" applyFont="1" applyAlignment="1" quotePrefix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87" fontId="3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29</xdr:row>
      <xdr:rowOff>161925</xdr:rowOff>
    </xdr:from>
    <xdr:to>
      <xdr:col>11</xdr:col>
      <xdr:colOff>9525</xdr:colOff>
      <xdr:row>39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t="7476" b="36682"/>
        <a:stretch>
          <a:fillRect/>
        </a:stretch>
      </xdr:blipFill>
      <xdr:spPr>
        <a:xfrm>
          <a:off x="1905000" y="6829425"/>
          <a:ext cx="3619500" cy="2276475"/>
        </a:xfrm>
        <a:prstGeom prst="rect">
          <a:avLst/>
        </a:prstGeom>
        <a:noFill/>
        <a:ln w="76200" cmpd="tri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5</xdr:col>
      <xdr:colOff>400050</xdr:colOff>
      <xdr:row>40</xdr:row>
      <xdr:rowOff>19050</xdr:rowOff>
    </xdr:from>
    <xdr:to>
      <xdr:col>9</xdr:col>
      <xdr:colOff>419100</xdr:colOff>
      <xdr:row>40</xdr:row>
      <xdr:rowOff>19050</xdr:rowOff>
    </xdr:to>
    <xdr:sp>
      <xdr:nvSpPr>
        <xdr:cNvPr id="2" name="直線コネクタ 5"/>
        <xdr:cNvSpPr>
          <a:spLocks/>
        </xdr:cNvSpPr>
      </xdr:nvSpPr>
      <xdr:spPr>
        <a:xfrm flipV="1">
          <a:off x="2676525" y="9201150"/>
          <a:ext cx="2257425" cy="0"/>
        </a:xfrm>
        <a:prstGeom prst="line">
          <a:avLst/>
        </a:prstGeom>
        <a:noFill/>
        <a:ln w="19050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39</xdr:row>
      <xdr:rowOff>104775</xdr:rowOff>
    </xdr:from>
    <xdr:to>
      <xdr:col>10</xdr:col>
      <xdr:colOff>333375</xdr:colOff>
      <xdr:row>40</xdr:row>
      <xdr:rowOff>180975</xdr:rowOff>
    </xdr:to>
    <xdr:sp>
      <xdr:nvSpPr>
        <xdr:cNvPr id="3" name="正方形/長方形 11"/>
        <xdr:cNvSpPr>
          <a:spLocks/>
        </xdr:cNvSpPr>
      </xdr:nvSpPr>
      <xdr:spPr>
        <a:xfrm>
          <a:off x="4886325" y="9058275"/>
          <a:ext cx="504825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水位</a:t>
          </a:r>
        </a:p>
      </xdr:txBody>
    </xdr:sp>
    <xdr:clientData/>
  </xdr:twoCellAnchor>
  <xdr:twoCellAnchor>
    <xdr:from>
      <xdr:col>8</xdr:col>
      <xdr:colOff>47625</xdr:colOff>
      <xdr:row>38</xdr:row>
      <xdr:rowOff>0</xdr:rowOff>
    </xdr:from>
    <xdr:to>
      <xdr:col>8</xdr:col>
      <xdr:colOff>47625</xdr:colOff>
      <xdr:row>39</xdr:row>
      <xdr:rowOff>219075</xdr:rowOff>
    </xdr:to>
    <xdr:sp>
      <xdr:nvSpPr>
        <xdr:cNvPr id="4" name="直線矢印コネクタ 13"/>
        <xdr:cNvSpPr>
          <a:spLocks/>
        </xdr:cNvSpPr>
      </xdr:nvSpPr>
      <xdr:spPr>
        <a:xfrm rot="5400000">
          <a:off x="3981450" y="8724900"/>
          <a:ext cx="0" cy="447675"/>
        </a:xfrm>
        <a:prstGeom prst="straightConnector1">
          <a:avLst/>
        </a:prstGeom>
        <a:noFill/>
        <a:ln w="9525" cmpd="sng">
          <a:solidFill>
            <a:srgbClr val="4A7EBC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514350</xdr:colOff>
      <xdr:row>37</xdr:row>
      <xdr:rowOff>200025</xdr:rowOff>
    </xdr:from>
    <xdr:to>
      <xdr:col>8</xdr:col>
      <xdr:colOff>304800</xdr:colOff>
      <xdr:row>40</xdr:row>
      <xdr:rowOff>0</xdr:rowOff>
    </xdr:to>
    <xdr:sp>
      <xdr:nvSpPr>
        <xdr:cNvPr id="5" name="正方形/長方形 15"/>
        <xdr:cNvSpPr>
          <a:spLocks/>
        </xdr:cNvSpPr>
      </xdr:nvSpPr>
      <xdr:spPr>
        <a:xfrm rot="16200000">
          <a:off x="3933825" y="8696325"/>
          <a:ext cx="304800" cy="4857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950</a:t>
          </a:r>
        </a:p>
      </xdr:txBody>
    </xdr:sp>
    <xdr:clientData/>
  </xdr:twoCellAnchor>
  <xdr:twoCellAnchor>
    <xdr:from>
      <xdr:col>9</xdr:col>
      <xdr:colOff>19050</xdr:colOff>
      <xdr:row>39</xdr:row>
      <xdr:rowOff>142875</xdr:rowOff>
    </xdr:from>
    <xdr:to>
      <xdr:col>9</xdr:col>
      <xdr:colOff>133350</xdr:colOff>
      <xdr:row>40</xdr:row>
      <xdr:rowOff>9525</xdr:rowOff>
    </xdr:to>
    <xdr:sp>
      <xdr:nvSpPr>
        <xdr:cNvPr id="6" name="二等辺三角形 16"/>
        <xdr:cNvSpPr>
          <a:spLocks/>
        </xdr:cNvSpPr>
      </xdr:nvSpPr>
      <xdr:spPr>
        <a:xfrm rot="10800000">
          <a:off x="4533900" y="9096375"/>
          <a:ext cx="114300" cy="95250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400050</xdr:colOff>
      <xdr:row>122</xdr:row>
      <xdr:rowOff>76200</xdr:rowOff>
    </xdr:from>
    <xdr:to>
      <xdr:col>8</xdr:col>
      <xdr:colOff>228600</xdr:colOff>
      <xdr:row>124</xdr:row>
      <xdr:rowOff>114300</xdr:rowOff>
    </xdr:to>
    <xdr:sp>
      <xdr:nvSpPr>
        <xdr:cNvPr id="7" name="右中かっこ 9"/>
        <xdr:cNvSpPr>
          <a:spLocks/>
        </xdr:cNvSpPr>
      </xdr:nvSpPr>
      <xdr:spPr>
        <a:xfrm>
          <a:off x="3819525" y="27813000"/>
          <a:ext cx="342900" cy="419100"/>
        </a:xfrm>
        <a:prstGeom prst="rightBrac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137"/>
  <sheetViews>
    <sheetView tabSelected="1" view="pageBreakPreview" zoomScaleSheetLayoutView="100" workbookViewId="0" topLeftCell="B49">
      <selection activeCell="M53" sqref="M53"/>
    </sheetView>
  </sheetViews>
  <sheetFormatPr defaultColWidth="9.00390625" defaultRowHeight="15" customHeight="1"/>
  <cols>
    <col min="1" max="1" width="9.00390625" style="3" customWidth="1"/>
    <col min="2" max="2" width="3.50390625" style="5" bestFit="1" customWidth="1"/>
    <col min="3" max="3" width="6.125" style="3" customWidth="1"/>
    <col min="4" max="5" width="5.625" style="3" customWidth="1"/>
    <col min="6" max="6" width="8.25390625" style="3" bestFit="1" customWidth="1"/>
    <col min="7" max="7" width="6.75390625" style="3" customWidth="1"/>
    <col min="8" max="8" width="6.75390625" style="3" bestFit="1" customWidth="1"/>
    <col min="9" max="9" width="7.625" style="3" bestFit="1" customWidth="1"/>
    <col min="10" max="10" width="7.125" style="3" bestFit="1" customWidth="1"/>
    <col min="11" max="11" width="6.00390625" style="3" bestFit="1" customWidth="1"/>
    <col min="12" max="12" width="5.00390625" style="3" bestFit="1" customWidth="1"/>
    <col min="13" max="13" width="4.25390625" style="3" bestFit="1" customWidth="1"/>
    <col min="14" max="15" width="5.875" style="3" bestFit="1" customWidth="1"/>
    <col min="16" max="16" width="5.00390625" style="3" bestFit="1" customWidth="1"/>
    <col min="17" max="17" width="4.00390625" style="3" bestFit="1" customWidth="1"/>
    <col min="18" max="18" width="2.625" style="3" customWidth="1"/>
    <col min="19" max="19" width="3.25390625" style="3" customWidth="1"/>
    <col min="20" max="20" width="3.125" style="3" bestFit="1" customWidth="1"/>
    <col min="21" max="21" width="4.125" style="3" bestFit="1" customWidth="1"/>
    <col min="22" max="22" width="9.00390625" style="3" customWidth="1"/>
    <col min="23" max="26" width="9.125" style="3" bestFit="1" customWidth="1"/>
    <col min="27" max="16384" width="9.00390625" style="3" customWidth="1"/>
  </cols>
  <sheetData>
    <row r="2" spans="2:18" ht="24" customHeight="1">
      <c r="B2" s="49" t="s">
        <v>112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2:18" ht="18" customHeight="1">
      <c r="B3" s="1"/>
      <c r="R3" s="5" t="s">
        <v>128</v>
      </c>
    </row>
    <row r="4" spans="2:6" ht="18" customHeight="1">
      <c r="B4" s="3" t="s">
        <v>110</v>
      </c>
      <c r="F4" s="3" t="s">
        <v>108</v>
      </c>
    </row>
    <row r="5" spans="2:6" ht="18" customHeight="1">
      <c r="B5" s="3"/>
      <c r="F5" s="3" t="s">
        <v>109</v>
      </c>
    </row>
    <row r="6" ht="18" customHeight="1">
      <c r="B6" s="3"/>
    </row>
    <row r="7" spans="2:6" ht="18" customHeight="1">
      <c r="B7" s="3" t="s">
        <v>90</v>
      </c>
      <c r="F7" s="3" t="s">
        <v>111</v>
      </c>
    </row>
    <row r="8" ht="18" customHeight="1">
      <c r="B8" s="3"/>
    </row>
    <row r="9" spans="2:6" ht="18" customHeight="1">
      <c r="B9" s="3" t="s">
        <v>92</v>
      </c>
      <c r="F9" s="3" t="s">
        <v>108</v>
      </c>
    </row>
    <row r="10" ht="18" customHeight="1">
      <c r="B10" s="3"/>
    </row>
    <row r="11" spans="2:8" ht="18" customHeight="1">
      <c r="B11" s="25" t="s">
        <v>114</v>
      </c>
      <c r="C11" s="25"/>
      <c r="D11" s="25"/>
      <c r="E11" s="25"/>
      <c r="F11" s="31">
        <v>1281.08</v>
      </c>
      <c r="G11" s="31"/>
      <c r="H11" s="3" t="s">
        <v>94</v>
      </c>
    </row>
    <row r="12" ht="18" customHeight="1">
      <c r="B12" s="3"/>
    </row>
    <row r="13" spans="2:14" ht="18" customHeight="1">
      <c r="B13" s="25" t="s">
        <v>115</v>
      </c>
      <c r="C13" s="25"/>
      <c r="D13" s="25"/>
      <c r="E13" s="25"/>
      <c r="F13" s="50" t="s">
        <v>116</v>
      </c>
      <c r="G13" s="50"/>
      <c r="H13" s="50"/>
      <c r="I13" s="50"/>
      <c r="J13" s="50"/>
      <c r="K13" s="50"/>
      <c r="L13" s="50"/>
      <c r="M13" s="50"/>
      <c r="N13" s="50"/>
    </row>
    <row r="14" ht="18" customHeight="1">
      <c r="B14" s="3"/>
    </row>
    <row r="15" spans="2:17" ht="18" customHeight="1">
      <c r="B15" s="3" t="s">
        <v>107</v>
      </c>
      <c r="G15" s="28">
        <f>F115</f>
        <v>22.43</v>
      </c>
      <c r="H15" s="3" t="s">
        <v>95</v>
      </c>
      <c r="I15" s="3" t="s">
        <v>97</v>
      </c>
      <c r="J15" s="3">
        <f>G113</f>
        <v>5</v>
      </c>
      <c r="K15" s="3" t="s">
        <v>98</v>
      </c>
      <c r="L15" s="51"/>
      <c r="M15" s="51"/>
      <c r="N15" s="51"/>
      <c r="O15" s="51"/>
      <c r="P15" s="51"/>
      <c r="Q15" s="51"/>
    </row>
    <row r="16" ht="18" customHeight="1">
      <c r="B16" s="3"/>
    </row>
    <row r="17" spans="2:6" ht="18" customHeight="1">
      <c r="B17" s="3" t="s">
        <v>91</v>
      </c>
      <c r="F17" s="3" t="s">
        <v>108</v>
      </c>
    </row>
    <row r="18" spans="2:6" ht="18" customHeight="1">
      <c r="B18" s="3"/>
      <c r="F18" s="3" t="s">
        <v>117</v>
      </c>
    </row>
    <row r="19" ht="18" customHeight="1">
      <c r="B19" s="3"/>
    </row>
    <row r="20" spans="2:26" ht="18" customHeight="1" thickBot="1">
      <c r="B20" s="43" t="s">
        <v>93</v>
      </c>
      <c r="Z20" s="5" t="s">
        <v>47</v>
      </c>
    </row>
    <row r="21" spans="2:26" ht="18" customHeight="1">
      <c r="B21" s="2" t="s">
        <v>50</v>
      </c>
      <c r="C21" s="1" t="s">
        <v>12</v>
      </c>
      <c r="V21" s="8" t="s">
        <v>36</v>
      </c>
      <c r="W21" s="10" t="s">
        <v>53</v>
      </c>
      <c r="X21" s="10" t="s">
        <v>54</v>
      </c>
      <c r="Y21" s="10" t="s">
        <v>55</v>
      </c>
      <c r="Z21" s="11" t="s">
        <v>56</v>
      </c>
    </row>
    <row r="22" spans="2:26" ht="18" customHeight="1">
      <c r="B22" s="5" t="s">
        <v>77</v>
      </c>
      <c r="C22" s="3" t="s">
        <v>13</v>
      </c>
      <c r="F22" s="3" t="s">
        <v>16</v>
      </c>
      <c r="V22" s="12" t="s">
        <v>78</v>
      </c>
      <c r="W22" s="39">
        <v>450</v>
      </c>
      <c r="X22" s="39">
        <v>850</v>
      </c>
      <c r="Y22" s="39">
        <v>900</v>
      </c>
      <c r="Z22" s="40">
        <v>600</v>
      </c>
    </row>
    <row r="23" spans="3:26" ht="18" customHeight="1">
      <c r="C23" s="3" t="s">
        <v>14</v>
      </c>
      <c r="V23" s="12" t="s">
        <v>79</v>
      </c>
      <c r="W23" s="13">
        <v>500</v>
      </c>
      <c r="X23" s="13">
        <v>900</v>
      </c>
      <c r="Y23" s="13">
        <v>900</v>
      </c>
      <c r="Z23" s="14">
        <v>600</v>
      </c>
    </row>
    <row r="24" spans="4:26" ht="18" customHeight="1" thickBot="1">
      <c r="D24" s="3" t="s">
        <v>127</v>
      </c>
      <c r="V24" s="15" t="s">
        <v>80</v>
      </c>
      <c r="W24" s="16">
        <v>600</v>
      </c>
      <c r="X24" s="16">
        <v>1100</v>
      </c>
      <c r="Y24" s="16">
        <v>1100</v>
      </c>
      <c r="Z24" s="17">
        <v>800</v>
      </c>
    </row>
    <row r="25" spans="4:10" ht="18" customHeight="1">
      <c r="D25" s="5" t="s">
        <v>17</v>
      </c>
      <c r="E25" s="5"/>
      <c r="F25" s="6" t="s">
        <v>18</v>
      </c>
      <c r="G25" s="3">
        <v>2.2</v>
      </c>
      <c r="H25" s="6" t="s">
        <v>19</v>
      </c>
      <c r="I25" s="3">
        <f>10^-2</f>
        <v>0.01</v>
      </c>
      <c r="J25" s="3" t="s">
        <v>20</v>
      </c>
    </row>
    <row r="26" spans="6:15" ht="18" customHeight="1">
      <c r="F26" s="6" t="s">
        <v>18</v>
      </c>
      <c r="G26" s="3">
        <f>G25*I25</f>
        <v>0.022000000000000002</v>
      </c>
      <c r="H26" s="3" t="s">
        <v>20</v>
      </c>
      <c r="O26" s="5"/>
    </row>
    <row r="27" spans="6:15" ht="18" customHeight="1">
      <c r="F27" s="6" t="s">
        <v>18</v>
      </c>
      <c r="G27" s="3">
        <f>ROUND(G26/100*(3600),4)</f>
        <v>0.792</v>
      </c>
      <c r="H27" s="3" t="s">
        <v>51</v>
      </c>
      <c r="O27" s="5"/>
    </row>
    <row r="28" ht="18" customHeight="1">
      <c r="M28" s="7"/>
    </row>
    <row r="29" spans="2:13" ht="18" customHeight="1">
      <c r="B29" s="5" t="s">
        <v>52</v>
      </c>
      <c r="C29" s="3" t="s">
        <v>46</v>
      </c>
      <c r="M29" s="7"/>
    </row>
    <row r="30" ht="18" customHeight="1">
      <c r="M30" s="7"/>
    </row>
    <row r="31" ht="18" customHeight="1">
      <c r="M31" s="7"/>
    </row>
    <row r="32" ht="18" customHeight="1">
      <c r="M32" s="7"/>
    </row>
    <row r="33" ht="18" customHeight="1">
      <c r="M33" s="7"/>
    </row>
    <row r="34" ht="18" customHeight="1">
      <c r="M34" s="7"/>
    </row>
    <row r="35" ht="18" customHeight="1">
      <c r="M35" s="7"/>
    </row>
    <row r="36" ht="18" customHeight="1">
      <c r="M36" s="7"/>
    </row>
    <row r="37" ht="18" customHeight="1">
      <c r="M37" s="7"/>
    </row>
    <row r="38" ht="18" customHeight="1">
      <c r="M38" s="7"/>
    </row>
    <row r="39" ht="18" customHeight="1">
      <c r="M39" s="7"/>
    </row>
    <row r="40" ht="18" customHeight="1">
      <c r="M40" s="7"/>
    </row>
    <row r="41" spans="10:13" ht="18" customHeight="1" thickBot="1">
      <c r="J41" s="5" t="s">
        <v>47</v>
      </c>
      <c r="M41" s="7"/>
    </row>
    <row r="42" spans="4:13" ht="18" customHeight="1">
      <c r="D42" s="8" t="s">
        <v>36</v>
      </c>
      <c r="E42" s="8"/>
      <c r="F42" s="9"/>
      <c r="G42" s="10" t="s">
        <v>53</v>
      </c>
      <c r="H42" s="10" t="s">
        <v>54</v>
      </c>
      <c r="I42" s="10" t="s">
        <v>55</v>
      </c>
      <c r="J42" s="11" t="s">
        <v>56</v>
      </c>
      <c r="M42" s="7"/>
    </row>
    <row r="43" spans="4:13" ht="18" customHeight="1" thickBot="1">
      <c r="D43" s="35" t="s">
        <v>81</v>
      </c>
      <c r="E43" s="35"/>
      <c r="F43" s="36"/>
      <c r="G43" s="37">
        <f>VLOOKUP(D43,V22:Z24,2)</f>
        <v>600</v>
      </c>
      <c r="H43" s="37">
        <f>VLOOKUP(D43,V22:Z24,3)</f>
        <v>1100</v>
      </c>
      <c r="I43" s="37">
        <f>VLOOKUP(D43,V22:Z24,4)</f>
        <v>1100</v>
      </c>
      <c r="J43" s="38">
        <f>VLOOKUP(D43,V22:Z24,5)</f>
        <v>800</v>
      </c>
      <c r="M43" s="7"/>
    </row>
    <row r="44" spans="4:13" ht="18" customHeight="1">
      <c r="D44" s="46"/>
      <c r="E44" s="46"/>
      <c r="F44" s="46"/>
      <c r="G44" s="46"/>
      <c r="H44" s="46"/>
      <c r="I44" s="46"/>
      <c r="J44" s="46"/>
      <c r="M44" s="7"/>
    </row>
    <row r="45" spans="4:13" ht="18" customHeight="1">
      <c r="D45" s="46"/>
      <c r="E45" s="46"/>
      <c r="F45" s="46"/>
      <c r="G45" s="46"/>
      <c r="H45" s="46"/>
      <c r="I45" s="46"/>
      <c r="J45" s="46"/>
      <c r="M45" s="7"/>
    </row>
    <row r="46" ht="18" customHeight="1">
      <c r="M46" s="7"/>
    </row>
    <row r="47" spans="2:3" ht="18" customHeight="1">
      <c r="B47" s="2" t="s">
        <v>57</v>
      </c>
      <c r="C47" s="1" t="s">
        <v>15</v>
      </c>
    </row>
    <row r="48" spans="3:15" ht="18" customHeight="1">
      <c r="C48" s="18" t="s">
        <v>21</v>
      </c>
      <c r="F48" s="6"/>
      <c r="O48" s="19"/>
    </row>
    <row r="49" spans="3:16" ht="18" customHeight="1">
      <c r="C49" s="20" t="s">
        <v>0</v>
      </c>
      <c r="H49" s="21">
        <v>0.9</v>
      </c>
      <c r="P49" s="22"/>
    </row>
    <row r="50" spans="3:16" ht="18" customHeight="1">
      <c r="C50" s="20" t="s">
        <v>1</v>
      </c>
      <c r="J50" s="3" t="s">
        <v>134</v>
      </c>
      <c r="P50" s="22"/>
    </row>
    <row r="51" spans="3:16" ht="18" customHeight="1">
      <c r="C51" s="20"/>
      <c r="D51" s="3" t="s">
        <v>22</v>
      </c>
      <c r="H51" s="21">
        <v>1</v>
      </c>
      <c r="J51" s="3" t="s">
        <v>133</v>
      </c>
      <c r="M51" s="3" t="s">
        <v>135</v>
      </c>
      <c r="P51" s="22"/>
    </row>
    <row r="52" spans="3:16" ht="18" customHeight="1">
      <c r="C52" s="20"/>
      <c r="H52" s="21"/>
      <c r="J52" s="3" t="s">
        <v>136</v>
      </c>
      <c r="M52" s="3" t="s">
        <v>139</v>
      </c>
      <c r="P52" s="22"/>
    </row>
    <row r="53" spans="3:16" ht="18" customHeight="1">
      <c r="C53" s="20"/>
      <c r="H53" s="21"/>
      <c r="J53" s="3" t="s">
        <v>137</v>
      </c>
      <c r="M53" s="3" t="s">
        <v>138</v>
      </c>
      <c r="P53" s="22"/>
    </row>
    <row r="54" spans="3:16" ht="18" customHeight="1">
      <c r="C54" s="20" t="s">
        <v>2</v>
      </c>
      <c r="H54" s="21">
        <v>1</v>
      </c>
      <c r="P54" s="23"/>
    </row>
    <row r="55" spans="3:13" ht="18" customHeight="1">
      <c r="C55" s="20" t="s">
        <v>3</v>
      </c>
      <c r="H55" s="21">
        <v>0.8</v>
      </c>
      <c r="M55" s="24"/>
    </row>
    <row r="56" ht="18" customHeight="1"/>
    <row r="57" spans="3:12" ht="18" customHeight="1">
      <c r="C57" s="5" t="s">
        <v>23</v>
      </c>
      <c r="D57" s="6" t="s">
        <v>24</v>
      </c>
      <c r="E57" s="6"/>
      <c r="F57" s="21">
        <f>H49</f>
        <v>0.9</v>
      </c>
      <c r="G57" s="6" t="s">
        <v>34</v>
      </c>
      <c r="H57" s="21">
        <f>H51</f>
        <v>1</v>
      </c>
      <c r="I57" s="6" t="s">
        <v>34</v>
      </c>
      <c r="J57" s="21">
        <f>H54</f>
        <v>1</v>
      </c>
      <c r="K57" s="6" t="s">
        <v>34</v>
      </c>
      <c r="L57" s="21">
        <f>H55</f>
        <v>0.8</v>
      </c>
    </row>
    <row r="58" spans="4:6" ht="18" customHeight="1">
      <c r="D58" s="5"/>
      <c r="E58" s="5"/>
      <c r="F58" s="3">
        <f>H49*H51*H54*H55</f>
        <v>0.7200000000000001</v>
      </c>
    </row>
    <row r="59" spans="4:5" ht="18" customHeight="1">
      <c r="D59" s="5"/>
      <c r="E59" s="5"/>
    </row>
    <row r="60" spans="2:3" ht="18" customHeight="1">
      <c r="B60" s="2" t="s">
        <v>48</v>
      </c>
      <c r="C60" s="3" t="s">
        <v>49</v>
      </c>
    </row>
    <row r="61" spans="2:3" ht="18" customHeight="1">
      <c r="B61" s="2" t="s">
        <v>58</v>
      </c>
      <c r="C61" s="1" t="s">
        <v>37</v>
      </c>
    </row>
    <row r="62" spans="2:3" ht="18" customHeight="1">
      <c r="B62" s="4"/>
      <c r="C62" s="18" t="s">
        <v>38</v>
      </c>
    </row>
    <row r="63" ht="18" customHeight="1">
      <c r="C63" s="20" t="s">
        <v>25</v>
      </c>
    </row>
    <row r="64" spans="3:4" ht="18" customHeight="1">
      <c r="C64" s="18"/>
      <c r="D64" s="3" t="s">
        <v>8</v>
      </c>
    </row>
    <row r="65" ht="18" customHeight="1">
      <c r="C65" s="18"/>
    </row>
    <row r="66" ht="18" customHeight="1">
      <c r="C66" s="18" t="s">
        <v>35</v>
      </c>
    </row>
    <row r="67" spans="3:8" ht="18" customHeight="1">
      <c r="C67" s="20" t="s">
        <v>84</v>
      </c>
      <c r="H67" s="3" t="s">
        <v>85</v>
      </c>
    </row>
    <row r="68" spans="4:6" ht="18" customHeight="1">
      <c r="D68" s="25" t="s">
        <v>88</v>
      </c>
      <c r="E68" s="25"/>
      <c r="F68" s="6"/>
    </row>
    <row r="69" spans="4:6" ht="18" customHeight="1">
      <c r="D69" s="25" t="s">
        <v>89</v>
      </c>
      <c r="E69" s="25"/>
      <c r="F69" s="6"/>
    </row>
    <row r="70" spans="4:6" ht="18" customHeight="1">
      <c r="D70" s="25"/>
      <c r="E70" s="25"/>
      <c r="F70" s="6"/>
    </row>
    <row r="71" spans="4:15" ht="18" customHeight="1">
      <c r="D71" s="5" t="s">
        <v>59</v>
      </c>
      <c r="E71" s="5"/>
      <c r="F71" s="41" t="s">
        <v>105</v>
      </c>
      <c r="G71" s="32">
        <v>-0.453</v>
      </c>
      <c r="H71" s="6" t="s">
        <v>60</v>
      </c>
      <c r="I71" s="21">
        <f>H43/1000</f>
        <v>1.1</v>
      </c>
      <c r="J71" s="30" t="s">
        <v>64</v>
      </c>
      <c r="K71" s="27">
        <v>8.289</v>
      </c>
      <c r="L71" s="6" t="s">
        <v>86</v>
      </c>
      <c r="M71" s="21">
        <f>I71</f>
        <v>1.1</v>
      </c>
      <c r="N71" s="6" t="s">
        <v>61</v>
      </c>
      <c r="O71" s="3">
        <v>0.753</v>
      </c>
    </row>
    <row r="72" spans="6:14" ht="18" customHeight="1">
      <c r="F72" s="41" t="s">
        <v>105</v>
      </c>
      <c r="G72" s="26">
        <f>ROUND(G71*I71^2+K71*M71+O71,3)</f>
        <v>9.323</v>
      </c>
      <c r="H72" s="6"/>
      <c r="L72" s="6"/>
      <c r="N72" s="6"/>
    </row>
    <row r="73" spans="4:15" ht="18" customHeight="1">
      <c r="D73" s="5" t="s">
        <v>62</v>
      </c>
      <c r="E73" s="5"/>
      <c r="F73" s="41" t="s">
        <v>105</v>
      </c>
      <c r="G73" s="26">
        <v>1.458</v>
      </c>
      <c r="H73" s="6" t="s">
        <v>60</v>
      </c>
      <c r="I73" s="21">
        <f>H43/1000</f>
        <v>1.1</v>
      </c>
      <c r="J73" s="30" t="s">
        <v>64</v>
      </c>
      <c r="K73" s="28">
        <v>1.27</v>
      </c>
      <c r="L73" s="6" t="s">
        <v>86</v>
      </c>
      <c r="M73" s="21">
        <f>I73</f>
        <v>1.1</v>
      </c>
      <c r="N73" s="6" t="s">
        <v>61</v>
      </c>
      <c r="O73" s="3">
        <v>0.362</v>
      </c>
    </row>
    <row r="74" spans="6:8" ht="18" customHeight="1">
      <c r="F74" s="41" t="s">
        <v>105</v>
      </c>
      <c r="G74" s="26">
        <f>ROUND(G73*I73^2+K73*M73+O73,3)</f>
        <v>3.523</v>
      </c>
      <c r="H74" s="6"/>
    </row>
    <row r="75" spans="4:13" ht="18" customHeight="1">
      <c r="D75" s="5"/>
      <c r="E75" s="5"/>
      <c r="F75" s="6"/>
      <c r="G75" s="26"/>
      <c r="H75" s="6"/>
      <c r="I75" s="21"/>
      <c r="K75" s="27"/>
      <c r="M75" s="21"/>
    </row>
    <row r="76" spans="3:14" ht="18" customHeight="1">
      <c r="C76" s="5" t="s">
        <v>63</v>
      </c>
      <c r="D76" s="41" t="s">
        <v>105</v>
      </c>
      <c r="E76" s="41"/>
      <c r="F76" s="26">
        <f>G72</f>
        <v>9.323</v>
      </c>
      <c r="G76" s="6" t="s">
        <v>60</v>
      </c>
      <c r="H76" s="28">
        <f>I43/1000</f>
        <v>1.1</v>
      </c>
      <c r="I76" s="41" t="s">
        <v>87</v>
      </c>
      <c r="J76" s="27">
        <f>G74</f>
        <v>3.523</v>
      </c>
      <c r="L76" s="28"/>
      <c r="N76" s="27"/>
    </row>
    <row r="77" spans="4:7" ht="18" customHeight="1">
      <c r="D77" s="41" t="s">
        <v>105</v>
      </c>
      <c r="E77" s="41"/>
      <c r="F77" s="26">
        <f>ROUND(F76*H76+J76,3)</f>
        <v>13.778</v>
      </c>
      <c r="G77" s="6"/>
    </row>
    <row r="78" spans="4:7" ht="18" customHeight="1">
      <c r="D78" s="6"/>
      <c r="E78" s="6"/>
      <c r="F78" s="29"/>
      <c r="G78" s="6"/>
    </row>
    <row r="79" spans="3:8" ht="18" customHeight="1">
      <c r="C79" s="5" t="s">
        <v>65</v>
      </c>
      <c r="D79" s="41" t="s">
        <v>105</v>
      </c>
      <c r="E79" s="41"/>
      <c r="F79" s="29">
        <f>G27</f>
        <v>0.792</v>
      </c>
      <c r="G79" s="6" t="s">
        <v>60</v>
      </c>
      <c r="H79" s="27">
        <f>F77</f>
        <v>13.778</v>
      </c>
    </row>
    <row r="80" spans="4:7" ht="18" customHeight="1">
      <c r="D80" s="41" t="s">
        <v>105</v>
      </c>
      <c r="E80" s="41"/>
      <c r="F80" s="26">
        <f>ROUND(F79*H79,3)</f>
        <v>10.912</v>
      </c>
      <c r="G80" s="3" t="s">
        <v>102</v>
      </c>
    </row>
    <row r="81" ht="18" customHeight="1">
      <c r="F81" s="6"/>
    </row>
    <row r="82" spans="3:6" ht="18" customHeight="1">
      <c r="C82" s="18" t="s">
        <v>9</v>
      </c>
      <c r="F82" s="6"/>
    </row>
    <row r="83" spans="3:6" ht="18" customHeight="1">
      <c r="C83" s="20" t="s">
        <v>26</v>
      </c>
      <c r="F83" s="6"/>
    </row>
    <row r="84" spans="3:8" ht="18" customHeight="1">
      <c r="C84" s="5" t="s">
        <v>27</v>
      </c>
      <c r="D84" s="41" t="s">
        <v>105</v>
      </c>
      <c r="E84" s="41"/>
      <c r="F84" s="31">
        <f>F58</f>
        <v>0.7200000000000001</v>
      </c>
      <c r="G84" s="6" t="s">
        <v>28</v>
      </c>
      <c r="H84" s="32">
        <f>F80</f>
        <v>10.912</v>
      </c>
    </row>
    <row r="85" spans="3:7" ht="18" customHeight="1">
      <c r="C85" s="5"/>
      <c r="D85" s="41" t="s">
        <v>105</v>
      </c>
      <c r="E85" s="41"/>
      <c r="F85" s="32">
        <f>ROUND(F84*H84,3)</f>
        <v>7.857</v>
      </c>
      <c r="G85" s="3" t="s">
        <v>102</v>
      </c>
    </row>
    <row r="86" ht="18" customHeight="1"/>
    <row r="87" spans="2:3" ht="18" customHeight="1">
      <c r="B87" s="2" t="s">
        <v>66</v>
      </c>
      <c r="C87" s="1" t="s">
        <v>4</v>
      </c>
    </row>
    <row r="88" ht="18" customHeight="1">
      <c r="C88" s="3" t="s">
        <v>5</v>
      </c>
    </row>
    <row r="89" spans="3:9" ht="18" customHeight="1">
      <c r="C89" s="5" t="s">
        <v>29</v>
      </c>
      <c r="D89" s="41" t="s">
        <v>105</v>
      </c>
      <c r="E89" s="41"/>
      <c r="F89" s="32">
        <f>F85</f>
        <v>7.857</v>
      </c>
      <c r="G89" s="6" t="s">
        <v>30</v>
      </c>
      <c r="H89" s="3">
        <v>0.5</v>
      </c>
      <c r="I89" s="3" t="s">
        <v>6</v>
      </c>
    </row>
    <row r="90" spans="4:7" ht="18" customHeight="1">
      <c r="D90" s="41" t="s">
        <v>105</v>
      </c>
      <c r="E90" s="41"/>
      <c r="F90" s="27">
        <f>F89*H89</f>
        <v>3.9285</v>
      </c>
      <c r="G90" s="25" t="s">
        <v>96</v>
      </c>
    </row>
    <row r="91" ht="18" customHeight="1">
      <c r="H91" s="6"/>
    </row>
    <row r="92" spans="2:3" ht="18" customHeight="1">
      <c r="B92" s="2" t="s">
        <v>67</v>
      </c>
      <c r="C92" s="1" t="s">
        <v>39</v>
      </c>
    </row>
    <row r="93" spans="2:3" ht="18" customHeight="1">
      <c r="B93" s="4"/>
      <c r="C93" s="18" t="s">
        <v>132</v>
      </c>
    </row>
    <row r="94" spans="2:8" ht="18" customHeight="1">
      <c r="B94" s="4"/>
      <c r="C94" s="20" t="s">
        <v>99</v>
      </c>
      <c r="H94" s="21" t="s">
        <v>7</v>
      </c>
    </row>
    <row r="95" spans="2:8" ht="18" customHeight="1">
      <c r="B95" s="4"/>
      <c r="C95" s="20" t="s">
        <v>40</v>
      </c>
      <c r="H95" s="3" t="s">
        <v>68</v>
      </c>
    </row>
    <row r="96" spans="2:8" ht="18" customHeight="1">
      <c r="B96" s="4"/>
      <c r="C96" s="20" t="s">
        <v>41</v>
      </c>
      <c r="G96" s="21"/>
      <c r="H96" s="3" t="s">
        <v>82</v>
      </c>
    </row>
    <row r="97" spans="2:8" ht="18" customHeight="1">
      <c r="B97" s="4"/>
      <c r="C97" s="20" t="s">
        <v>42</v>
      </c>
      <c r="G97" s="21"/>
      <c r="H97" s="3" t="s">
        <v>69</v>
      </c>
    </row>
    <row r="98" spans="3:8" ht="18" customHeight="1">
      <c r="C98" s="20" t="s">
        <v>43</v>
      </c>
      <c r="G98" s="21"/>
      <c r="H98" s="3" t="s">
        <v>70</v>
      </c>
    </row>
    <row r="99" spans="3:10" ht="18" customHeight="1">
      <c r="C99" s="20" t="s">
        <v>113</v>
      </c>
      <c r="G99" s="21"/>
      <c r="H99" s="6"/>
      <c r="J99" s="3" t="s">
        <v>71</v>
      </c>
    </row>
    <row r="100" spans="3:8" ht="18" customHeight="1">
      <c r="C100" s="20"/>
      <c r="D100" s="3" t="s">
        <v>72</v>
      </c>
      <c r="G100" s="21"/>
      <c r="H100" s="6"/>
    </row>
    <row r="101" spans="3:8" ht="18" customHeight="1">
      <c r="C101" s="20"/>
      <c r="G101" s="21"/>
      <c r="H101" s="6"/>
    </row>
    <row r="102" spans="3:12" ht="18" customHeight="1">
      <c r="C102" s="5" t="s">
        <v>73</v>
      </c>
      <c r="D102" s="41" t="s">
        <v>105</v>
      </c>
      <c r="E102" s="41"/>
      <c r="F102" s="3">
        <f>G43/1000</f>
        <v>0.6</v>
      </c>
      <c r="G102" s="33" t="s">
        <v>74</v>
      </c>
      <c r="H102" s="3">
        <f>J43/1000</f>
        <v>0.8</v>
      </c>
      <c r="I102" s="47" t="s">
        <v>129</v>
      </c>
      <c r="J102" s="3">
        <v>3.14</v>
      </c>
      <c r="K102" s="6" t="s">
        <v>130</v>
      </c>
      <c r="L102" s="3">
        <v>4</v>
      </c>
    </row>
    <row r="103" spans="3:18" ht="18" customHeight="1">
      <c r="C103" s="5"/>
      <c r="D103" s="41"/>
      <c r="E103" s="41"/>
      <c r="F103" s="42" t="s">
        <v>103</v>
      </c>
      <c r="G103" s="3">
        <f>H43/1000</f>
        <v>1.1</v>
      </c>
      <c r="H103" s="33" t="s">
        <v>74</v>
      </c>
      <c r="I103" s="3">
        <f>I43/1000</f>
        <v>1.1</v>
      </c>
      <c r="R103" s="34"/>
    </row>
    <row r="104" spans="3:16" ht="18" customHeight="1">
      <c r="C104" s="5"/>
      <c r="D104" s="41"/>
      <c r="E104" s="41"/>
      <c r="F104" s="42"/>
      <c r="G104" s="41" t="s">
        <v>106</v>
      </c>
      <c r="H104" s="3">
        <f>F102</f>
        <v>0.6</v>
      </c>
      <c r="I104" s="33" t="s">
        <v>74</v>
      </c>
      <c r="J104" s="3">
        <f>H102</f>
        <v>0.8</v>
      </c>
      <c r="K104" s="3" t="s">
        <v>19</v>
      </c>
      <c r="L104" s="3">
        <v>3.14</v>
      </c>
      <c r="M104" s="3" t="s">
        <v>130</v>
      </c>
      <c r="N104" s="3">
        <v>4</v>
      </c>
      <c r="O104" s="3" t="s">
        <v>131</v>
      </c>
      <c r="P104" s="34">
        <v>0.3</v>
      </c>
    </row>
    <row r="105" spans="3:8" ht="18" customHeight="1">
      <c r="C105" s="20"/>
      <c r="D105" s="41" t="s">
        <v>105</v>
      </c>
      <c r="E105" s="41"/>
      <c r="F105" s="3">
        <f>ROUND(F102*F102*H102*J102/L102+(G103*G103*I103-H104*H104*J104*L104/N104)*P104,3)</f>
        <v>0.558</v>
      </c>
      <c r="G105" s="21"/>
      <c r="H105" s="6"/>
    </row>
    <row r="106" spans="3:8" ht="18" customHeight="1">
      <c r="C106" s="18"/>
      <c r="D106" s="5"/>
      <c r="E106" s="5"/>
      <c r="F106" s="6"/>
      <c r="H106" s="6"/>
    </row>
    <row r="107" spans="2:8" ht="18" customHeight="1">
      <c r="B107" s="2" t="s">
        <v>75</v>
      </c>
      <c r="C107" s="1" t="s">
        <v>44</v>
      </c>
      <c r="H107" s="6"/>
    </row>
    <row r="108" spans="3:8" ht="18" customHeight="1">
      <c r="C108" s="5" t="s">
        <v>31</v>
      </c>
      <c r="D108" s="41" t="s">
        <v>105</v>
      </c>
      <c r="E108" s="41"/>
      <c r="F108" s="6" t="s">
        <v>32</v>
      </c>
      <c r="G108" s="41" t="s">
        <v>104</v>
      </c>
      <c r="H108" s="6" t="s">
        <v>33</v>
      </c>
    </row>
    <row r="109" spans="3:8" ht="18" customHeight="1">
      <c r="C109" s="5"/>
      <c r="D109" s="41" t="s">
        <v>105</v>
      </c>
      <c r="E109" s="41"/>
      <c r="F109" s="27">
        <f>F90</f>
        <v>3.9285</v>
      </c>
      <c r="G109" s="41" t="s">
        <v>104</v>
      </c>
      <c r="H109" s="27">
        <f>F105</f>
        <v>0.558</v>
      </c>
    </row>
    <row r="110" spans="4:7" ht="18" customHeight="1">
      <c r="D110" s="41" t="s">
        <v>105</v>
      </c>
      <c r="E110" s="41"/>
      <c r="F110" s="27">
        <f>F109+H109</f>
        <v>4.4865</v>
      </c>
      <c r="G110" s="3" t="s">
        <v>101</v>
      </c>
    </row>
    <row r="111" ht="18" customHeight="1">
      <c r="F111" s="6"/>
    </row>
    <row r="112" spans="2:6" ht="18" customHeight="1">
      <c r="B112" s="2" t="s">
        <v>83</v>
      </c>
      <c r="C112" s="1" t="s">
        <v>45</v>
      </c>
      <c r="F112" s="6"/>
    </row>
    <row r="113" spans="3:8" ht="18" customHeight="1">
      <c r="C113" s="3" t="s">
        <v>10</v>
      </c>
      <c r="F113" s="6"/>
      <c r="G113" s="3">
        <v>5</v>
      </c>
      <c r="H113" s="3" t="s">
        <v>11</v>
      </c>
    </row>
    <row r="114" spans="3:8" ht="18" customHeight="1">
      <c r="C114" s="5" t="s">
        <v>76</v>
      </c>
      <c r="D114" s="41" t="s">
        <v>105</v>
      </c>
      <c r="E114" s="41"/>
      <c r="F114" s="27">
        <f>F110</f>
        <v>4.4865</v>
      </c>
      <c r="G114" s="3" t="s">
        <v>100</v>
      </c>
      <c r="H114" s="3">
        <f>G113</f>
        <v>5</v>
      </c>
    </row>
    <row r="115" spans="4:7" ht="18" customHeight="1">
      <c r="D115" s="41" t="s">
        <v>105</v>
      </c>
      <c r="E115" s="41"/>
      <c r="F115" s="28">
        <f>ROUND(F114*H114,2)</f>
        <v>22.43</v>
      </c>
      <c r="G115" s="3" t="s">
        <v>96</v>
      </c>
    </row>
    <row r="116" ht="18" customHeight="1"/>
    <row r="117" ht="18" customHeight="1">
      <c r="F117" s="6"/>
    </row>
    <row r="119" spans="3:7" ht="15" customHeight="1">
      <c r="C119" s="48" t="s">
        <v>118</v>
      </c>
      <c r="D119" s="48"/>
      <c r="E119" s="48"/>
      <c r="F119" s="48"/>
      <c r="G119" s="48"/>
    </row>
    <row r="120" ht="15" customHeight="1">
      <c r="F120" s="6"/>
    </row>
    <row r="121" spans="5:14" ht="15" customHeight="1">
      <c r="E121" s="44" t="s">
        <v>119</v>
      </c>
      <c r="F121" s="45"/>
      <c r="G121" s="44"/>
      <c r="H121" s="44"/>
      <c r="I121" s="44"/>
      <c r="J121" s="44"/>
      <c r="K121" s="44"/>
      <c r="L121" s="44"/>
      <c r="M121" s="44"/>
      <c r="N121" s="44"/>
    </row>
    <row r="122" spans="5:14" ht="15" customHeight="1">
      <c r="E122" s="44"/>
      <c r="F122" s="45"/>
      <c r="G122" s="44"/>
      <c r="H122" s="44"/>
      <c r="I122" s="44"/>
      <c r="J122" s="44"/>
      <c r="K122" s="44"/>
      <c r="L122" s="44"/>
      <c r="M122" s="44"/>
      <c r="N122" s="44"/>
    </row>
    <row r="123" spans="5:14" ht="15" customHeight="1">
      <c r="E123" s="44" t="s">
        <v>125</v>
      </c>
      <c r="F123" s="45"/>
      <c r="G123" s="44"/>
      <c r="H123" s="44"/>
      <c r="I123" s="44"/>
      <c r="J123" s="44"/>
      <c r="K123" s="44"/>
      <c r="L123" s="44"/>
      <c r="M123" s="44"/>
      <c r="N123" s="44"/>
    </row>
    <row r="124" spans="5:14" ht="15" customHeight="1">
      <c r="E124" s="44"/>
      <c r="F124" s="45"/>
      <c r="G124" s="44"/>
      <c r="H124" s="44"/>
      <c r="I124" s="44"/>
      <c r="J124" s="44" t="s">
        <v>126</v>
      </c>
      <c r="K124" s="44"/>
      <c r="L124" s="44"/>
      <c r="M124" s="44"/>
      <c r="N124" s="44"/>
    </row>
    <row r="125" spans="5:14" ht="15" customHeight="1">
      <c r="E125" s="44" t="s">
        <v>120</v>
      </c>
      <c r="F125" s="45"/>
      <c r="G125" s="44"/>
      <c r="H125" s="44"/>
      <c r="I125" s="44"/>
      <c r="J125" s="44"/>
      <c r="K125" s="44"/>
      <c r="L125" s="44"/>
      <c r="M125" s="44"/>
      <c r="N125" s="44"/>
    </row>
    <row r="126" spans="5:14" ht="15" customHeight="1">
      <c r="E126" s="44"/>
      <c r="F126" s="45"/>
      <c r="G126" s="44"/>
      <c r="H126" s="44"/>
      <c r="I126" s="44"/>
      <c r="J126" s="44"/>
      <c r="K126" s="44"/>
      <c r="L126" s="44"/>
      <c r="M126" s="44"/>
      <c r="N126" s="44"/>
    </row>
    <row r="127" spans="5:14" ht="15" customHeight="1">
      <c r="E127" s="44" t="s">
        <v>121</v>
      </c>
      <c r="F127" s="45"/>
      <c r="G127" s="44"/>
      <c r="H127" s="44"/>
      <c r="I127" s="44"/>
      <c r="J127" s="44"/>
      <c r="K127" s="44"/>
      <c r="L127" s="44"/>
      <c r="M127" s="44"/>
      <c r="N127" s="44"/>
    </row>
    <row r="128" spans="5:14" ht="15" customHeight="1">
      <c r="E128" s="44"/>
      <c r="F128" s="45"/>
      <c r="G128" s="44"/>
      <c r="H128" s="44"/>
      <c r="I128" s="44"/>
      <c r="J128" s="44"/>
      <c r="K128" s="44"/>
      <c r="L128" s="44"/>
      <c r="M128" s="44"/>
      <c r="N128" s="44"/>
    </row>
    <row r="129" spans="5:14" ht="15" customHeight="1">
      <c r="E129" s="44" t="s">
        <v>123</v>
      </c>
      <c r="F129" s="45"/>
      <c r="G129" s="44"/>
      <c r="H129" s="44"/>
      <c r="I129" s="44"/>
      <c r="J129" s="44"/>
      <c r="K129" s="44"/>
      <c r="L129" s="44"/>
      <c r="M129" s="44"/>
      <c r="N129" s="44"/>
    </row>
    <row r="130" spans="5:14" ht="15" customHeight="1">
      <c r="E130" s="44"/>
      <c r="F130" s="45"/>
      <c r="G130" s="44"/>
      <c r="H130" s="44"/>
      <c r="I130" s="44"/>
      <c r="J130" s="44"/>
      <c r="K130" s="44"/>
      <c r="L130" s="44"/>
      <c r="M130" s="44"/>
      <c r="N130" s="44"/>
    </row>
    <row r="131" spans="5:14" ht="15" customHeight="1">
      <c r="E131" s="44" t="s">
        <v>122</v>
      </c>
      <c r="F131" s="45"/>
      <c r="G131" s="44"/>
      <c r="H131" s="44"/>
      <c r="I131" s="44"/>
      <c r="J131" s="44"/>
      <c r="K131" s="44"/>
      <c r="L131" s="44"/>
      <c r="M131" s="44"/>
      <c r="N131" s="44"/>
    </row>
    <row r="132" spans="5:14" ht="15" customHeight="1">
      <c r="E132" s="44"/>
      <c r="F132" s="45"/>
      <c r="G132" s="44"/>
      <c r="H132" s="44"/>
      <c r="I132" s="44"/>
      <c r="J132" s="44"/>
      <c r="K132" s="44"/>
      <c r="L132" s="44"/>
      <c r="M132" s="44"/>
      <c r="N132" s="44"/>
    </row>
    <row r="133" spans="5:14" ht="15" customHeight="1">
      <c r="E133" s="44" t="s">
        <v>124</v>
      </c>
      <c r="F133" s="45"/>
      <c r="G133" s="44"/>
      <c r="H133" s="44"/>
      <c r="I133" s="44"/>
      <c r="J133" s="44"/>
      <c r="K133" s="44"/>
      <c r="L133" s="44"/>
      <c r="M133" s="44"/>
      <c r="N133" s="44"/>
    </row>
    <row r="134" spans="5:14" ht="15" customHeight="1">
      <c r="E134" s="44"/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5:14" ht="15" customHeight="1">
      <c r="E135" s="44"/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5:14" ht="15" customHeight="1"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5:14" ht="15" customHeight="1">
      <c r="E137" s="44"/>
      <c r="F137" s="44"/>
      <c r="G137" s="44"/>
      <c r="H137" s="44"/>
      <c r="I137" s="44"/>
      <c r="J137" s="44"/>
      <c r="K137" s="44"/>
      <c r="L137" s="44"/>
      <c r="M137" s="44"/>
      <c r="N137" s="44"/>
    </row>
  </sheetData>
  <sheetProtection/>
  <mergeCells count="7">
    <mergeCell ref="C119:G119"/>
    <mergeCell ref="B2:R2"/>
    <mergeCell ref="F11:G11"/>
    <mergeCell ref="B11:E11"/>
    <mergeCell ref="B13:E13"/>
    <mergeCell ref="F13:N13"/>
    <mergeCell ref="L15:Q15"/>
  </mergeCells>
  <printOptions/>
  <pageMargins left="0.5905511811023623" right="0.3937007874015748" top="0.7874015748031497" bottom="0.5905511811023623" header="0.5118110236220472" footer="0.5118110236220472"/>
  <pageSetup fitToHeight="2" horizontalDpi="600" verticalDpi="600" orientation="portrait" paperSize="9" scale="98" r:id="rId2"/>
  <headerFooter alignWithMargins="0">
    <oddFooter>&amp;R&amp;9&amp;UNo. &amp;P</oddFooter>
  </headerFooter>
  <rowBreaks count="2" manualBreakCount="2">
    <brk id="46" min="1" max="17" man="1"/>
    <brk id="91" min="1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萩原　春野</dc:creator>
  <cp:keywords/>
  <dc:description/>
  <cp:lastModifiedBy>Windows ユーザー</cp:lastModifiedBy>
  <cp:lastPrinted>2023-02-21T00:43:42Z</cp:lastPrinted>
  <dcterms:created xsi:type="dcterms:W3CDTF">1997-01-08T22:48:59Z</dcterms:created>
  <dcterms:modified xsi:type="dcterms:W3CDTF">2023-02-21T01:33:13Z</dcterms:modified>
  <cp:category/>
  <cp:version/>
  <cp:contentType/>
  <cp:contentStatus/>
</cp:coreProperties>
</file>